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10620" activeTab="0"/>
  </bookViews>
  <sheets>
    <sheet name="2-Ribbons-90-Gaps-Overlap" sheetId="1" r:id="rId1"/>
  </sheets>
  <definedNames>
    <definedName name="InputTable">'2-Ribbons-90-Gaps-Overlap'!$A$6:$L$17</definedName>
    <definedName name="_xlnm.Print_Area" localSheetId="0">'2-Ribbons-90-Gaps-Overlap'!$A$21:$L$75</definedName>
    <definedName name="Row">'2-Ribbons-90-Gaps-Overlap'!$A$19</definedName>
  </definedNames>
  <calcPr fullCalcOnLoad="1"/>
</workbook>
</file>

<file path=xl/comments1.xml><?xml version="1.0" encoding="utf-8"?>
<comments xmlns="http://schemas.openxmlformats.org/spreadsheetml/2006/main">
  <authors>
    <author>Don</author>
  </authors>
  <commentList>
    <comment ref="F4" authorId="0">
      <text>
        <r>
          <rPr>
            <sz val="8"/>
            <rFont val="Tahoma"/>
            <family val="0"/>
          </rPr>
          <t xml:space="preserve">Set to 0 to have a solid band.
</t>
        </r>
      </text>
    </comment>
  </commentList>
</comments>
</file>

<file path=xl/sharedStrings.xml><?xml version="1.0" encoding="utf-8"?>
<sst xmlns="http://schemas.openxmlformats.org/spreadsheetml/2006/main" count="115" uniqueCount="85">
  <si>
    <t>overall border width</t>
  </si>
  <si>
    <t>Pieces needed per repeat</t>
  </si>
  <si>
    <t>square</t>
  </si>
  <si>
    <t>Q</t>
  </si>
  <si>
    <t>Shape</t>
  </si>
  <si>
    <t>Width</t>
  </si>
  <si>
    <t>Wood</t>
  </si>
  <si>
    <t>maple</t>
  </si>
  <si>
    <t>oak</t>
  </si>
  <si>
    <t>parallelogram</t>
  </si>
  <si>
    <t>dark</t>
  </si>
  <si>
    <t>right trapezoid</t>
  </si>
  <si>
    <t>outside</t>
  </si>
  <si>
    <t>middle</t>
  </si>
  <si>
    <t>inside</t>
  </si>
  <si>
    <t>outsides</t>
  </si>
  <si>
    <t>Location</t>
  </si>
  <si>
    <t>Repeat x border width (sq in)</t>
  </si>
  <si>
    <t>Inner maple strip</t>
  </si>
  <si>
    <t>two outer dark strips</t>
  </si>
  <si>
    <t>inside oak</t>
  </si>
  <si>
    <t>total of border beyond inner band (both sides)</t>
  </si>
  <si>
    <t>total ribbon width (center + two dark side strips)</t>
  </si>
  <si>
    <t>Feature Strips (outer borders):</t>
  </si>
  <si>
    <t>A</t>
  </si>
  <si>
    <t>B</t>
  </si>
  <si>
    <t>C</t>
  </si>
  <si>
    <t>D</t>
  </si>
  <si>
    <t>E</t>
  </si>
  <si>
    <t>F</t>
  </si>
  <si>
    <t>G</t>
  </si>
  <si>
    <t>Sum</t>
  </si>
  <si>
    <t>Area</t>
  </si>
  <si>
    <t>outside oak</t>
  </si>
  <si>
    <t>ribbon center</t>
  </si>
  <si>
    <t>along sides</t>
  </si>
  <si>
    <t>Base</t>
  </si>
  <si>
    <t>Top</t>
  </si>
  <si>
    <t>Average</t>
  </si>
  <si>
    <t>Extended Variant</t>
  </si>
  <si>
    <t>trapezoid</t>
  </si>
  <si>
    <t>H</t>
  </si>
  <si>
    <t>I</t>
  </si>
  <si>
    <t>J</t>
  </si>
  <si>
    <t>Isosceles trapezoid</t>
  </si>
  <si>
    <t>K</t>
  </si>
  <si>
    <t>basic repeat</t>
  </si>
  <si>
    <t>stretched repeat</t>
  </si>
  <si>
    <t>Extended Ver.</t>
  </si>
  <si>
    <t>border width for pattern</t>
  </si>
  <si>
    <t>L</t>
  </si>
  <si>
    <t>M</t>
  </si>
  <si>
    <t>N</t>
  </si>
  <si>
    <t>O</t>
  </si>
  <si>
    <t>P</t>
  </si>
  <si>
    <t>Height</t>
  </si>
  <si>
    <t>right triangle</t>
  </si>
  <si>
    <t xml:space="preserve">Corner alignment: To align the pattern in the corner, the miter cut is made 1/2 of the border width from the peak of the repeat. </t>
  </si>
  <si>
    <t>right trapezoid: 67.5°</t>
  </si>
  <si>
    <t>Index</t>
  </si>
  <si>
    <t>Label</t>
  </si>
  <si>
    <t>Input Table Row to Use</t>
  </si>
  <si>
    <t>Inner Square</t>
  </si>
  <si>
    <t>Ribbon</t>
  </si>
  <si>
    <t>Center</t>
  </si>
  <si>
    <t>Outside</t>
  </si>
  <si>
    <t>Border</t>
  </si>
  <si>
    <t>Basic</t>
  </si>
  <si>
    <t>Repeat</t>
  </si>
  <si>
    <t>Stretched</t>
  </si>
  <si>
    <t>Isosceles</t>
  </si>
  <si>
    <t>Outside length</t>
  </si>
  <si>
    <t>Pic 15.</t>
  </si>
  <si>
    <t>Pic 87.</t>
  </si>
  <si>
    <t>Pic 97.</t>
  </si>
  <si>
    <t>(A)</t>
  </si>
  <si>
    <t>(D)</t>
  </si>
  <si>
    <t xml:space="preserve">(C) </t>
  </si>
  <si>
    <t>Pic 14.</t>
  </si>
  <si>
    <t>Pic 54.</t>
  </si>
  <si>
    <t>Pics 77, 121.</t>
  </si>
  <si>
    <t>Pics 73, 92, 103.</t>
  </si>
  <si>
    <t>2 Ribbons at 90: Optional Gap Between Ribbons: Ribbons Overlap</t>
  </si>
  <si>
    <t>Pic 304.</t>
  </si>
  <si>
    <t>Pic 319.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</si>
</sst>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"/>
    <numFmt numFmtId="166" formatCode="0.000000"/>
    <numFmt numFmtId="167" formatCode="0.0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0.000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6" fillId="0" borderId="0" xfId="0" applyFont="1" applyAlignment="1">
      <alignment/>
    </xf>
    <xf numFmtId="49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49</xdr:row>
      <xdr:rowOff>19050</xdr:rowOff>
    </xdr:from>
    <xdr:to>
      <xdr:col>6</xdr:col>
      <xdr:colOff>76200</xdr:colOff>
      <xdr:row>66</xdr:row>
      <xdr:rowOff>133350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953375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B15" sqref="B15"/>
    </sheetView>
  </sheetViews>
  <sheetFormatPr defaultColWidth="9.140625" defaultRowHeight="12.75"/>
  <cols>
    <col min="1" max="2" width="7.57421875" style="0" customWidth="1"/>
    <col min="3" max="3" width="18.28125" style="0" customWidth="1"/>
    <col min="4" max="4" width="11.57421875" style="0" customWidth="1"/>
    <col min="5" max="5" width="7.8515625" style="0" customWidth="1"/>
    <col min="6" max="6" width="7.421875" style="0" customWidth="1"/>
    <col min="7" max="7" width="7.00390625" style="0" customWidth="1"/>
    <col min="9" max="9" width="3.57421875" style="0" customWidth="1"/>
    <col min="11" max="11" width="4.421875" style="0" customWidth="1"/>
  </cols>
  <sheetData>
    <row r="1" ht="12.75">
      <c r="A1" s="18" t="s">
        <v>82</v>
      </c>
    </row>
    <row r="3" spans="1:10" ht="12.75">
      <c r="A3" s="18"/>
      <c r="D3" s="3" t="s">
        <v>75</v>
      </c>
      <c r="E3" s="3" t="s">
        <v>77</v>
      </c>
      <c r="F3" s="3" t="s">
        <v>76</v>
      </c>
      <c r="J3" t="s">
        <v>70</v>
      </c>
    </row>
    <row r="4" spans="4:12" ht="12.75">
      <c r="D4" t="s">
        <v>62</v>
      </c>
      <c r="E4" t="s">
        <v>63</v>
      </c>
      <c r="F4" t="s">
        <v>63</v>
      </c>
      <c r="G4" t="s">
        <v>66</v>
      </c>
      <c r="H4" t="s">
        <v>67</v>
      </c>
      <c r="J4" t="s">
        <v>40</v>
      </c>
      <c r="L4" t="s">
        <v>69</v>
      </c>
    </row>
    <row r="5" spans="1:12" ht="12.75">
      <c r="A5" s="3" t="s">
        <v>59</v>
      </c>
      <c r="B5" t="s">
        <v>60</v>
      </c>
      <c r="D5" t="s">
        <v>5</v>
      </c>
      <c r="E5" t="s">
        <v>64</v>
      </c>
      <c r="F5" t="s">
        <v>65</v>
      </c>
      <c r="G5" t="s">
        <v>5</v>
      </c>
      <c r="H5" t="s">
        <v>68</v>
      </c>
      <c r="J5" t="s">
        <v>71</v>
      </c>
      <c r="L5" t="s">
        <v>68</v>
      </c>
    </row>
    <row r="6" spans="1:12" ht="12.75">
      <c r="A6" s="3">
        <v>1</v>
      </c>
      <c r="B6" s="19" t="s">
        <v>72</v>
      </c>
      <c r="C6" s="1"/>
      <c r="D6" s="1">
        <v>1.375</v>
      </c>
      <c r="E6" s="1">
        <v>0.25</v>
      </c>
      <c r="F6" s="1">
        <v>0.5</v>
      </c>
      <c r="G6">
        <f aca="true" t="shared" si="0" ref="G6:G17">(D6*2^0.5)+(2*(E6+2*F6))*2^0.5</f>
        <v>5.480077554195743</v>
      </c>
      <c r="H6">
        <f aca="true" t="shared" si="1" ref="H6:H17">G6-((E6+(2*F6))*2^0.5)</f>
        <v>3.7123106012293743</v>
      </c>
      <c r="J6" s="1">
        <v>10.5</v>
      </c>
      <c r="L6">
        <f aca="true" t="shared" si="2" ref="L6:L17">J6+(2*H6)</f>
        <v>17.92462120245875</v>
      </c>
    </row>
    <row r="7" spans="1:12" ht="12.75">
      <c r="A7" s="3">
        <v>2</v>
      </c>
      <c r="B7" s="19" t="s">
        <v>73</v>
      </c>
      <c r="C7" s="1"/>
      <c r="D7" s="1">
        <v>0.75</v>
      </c>
      <c r="E7" s="1">
        <v>1</v>
      </c>
      <c r="F7" s="1">
        <v>0</v>
      </c>
      <c r="G7">
        <f t="shared" si="0"/>
        <v>3.8890872965260117</v>
      </c>
      <c r="H7">
        <f t="shared" si="1"/>
        <v>2.474873734152917</v>
      </c>
      <c r="J7" s="1"/>
      <c r="L7">
        <f t="shared" si="2"/>
        <v>4.949747468305834</v>
      </c>
    </row>
    <row r="8" spans="1:12" ht="12.75">
      <c r="A8" s="3">
        <v>3</v>
      </c>
      <c r="B8" s="19" t="s">
        <v>74</v>
      </c>
      <c r="C8" s="1"/>
      <c r="D8" s="1">
        <v>0.875</v>
      </c>
      <c r="E8" s="1">
        <v>1</v>
      </c>
      <c r="F8" s="1">
        <v>0</v>
      </c>
      <c r="G8">
        <f t="shared" si="0"/>
        <v>4.065863991822648</v>
      </c>
      <c r="H8">
        <f t="shared" si="1"/>
        <v>2.6516504294495533</v>
      </c>
      <c r="J8" s="1"/>
      <c r="L8">
        <f t="shared" si="2"/>
        <v>5.303300858899107</v>
      </c>
    </row>
    <row r="9" spans="1:12" ht="12.75">
      <c r="A9" s="3">
        <v>4</v>
      </c>
      <c r="B9" s="19" t="s">
        <v>79</v>
      </c>
      <c r="C9" s="1"/>
      <c r="D9" s="1">
        <v>0</v>
      </c>
      <c r="E9" s="1">
        <f>2+19/32</f>
        <v>2.59375</v>
      </c>
      <c r="F9" s="1">
        <v>0</v>
      </c>
      <c r="G9">
        <f t="shared" si="0"/>
        <v>7.336232854810431</v>
      </c>
      <c r="H9">
        <f t="shared" si="1"/>
        <v>3.6681164274052156</v>
      </c>
      <c r="J9" s="1"/>
      <c r="L9">
        <f t="shared" si="2"/>
        <v>7.336232854810431</v>
      </c>
    </row>
    <row r="10" spans="1:12" ht="12.75">
      <c r="A10" s="3">
        <v>5</v>
      </c>
      <c r="B10" s="19" t="s">
        <v>80</v>
      </c>
      <c r="C10" s="1"/>
      <c r="D10" s="1">
        <v>0</v>
      </c>
      <c r="E10" s="1">
        <v>2.5</v>
      </c>
      <c r="F10" s="1">
        <v>0</v>
      </c>
      <c r="G10">
        <f t="shared" si="0"/>
        <v>7.0710678118654755</v>
      </c>
      <c r="H10">
        <f t="shared" si="1"/>
        <v>3.5355339059327378</v>
      </c>
      <c r="J10" s="1"/>
      <c r="L10">
        <f t="shared" si="2"/>
        <v>7.0710678118654755</v>
      </c>
    </row>
    <row r="11" spans="1:12" ht="12.75">
      <c r="A11" s="3">
        <v>6</v>
      </c>
      <c r="B11" s="19" t="s">
        <v>81</v>
      </c>
      <c r="C11" s="1"/>
      <c r="D11" s="1">
        <v>0</v>
      </c>
      <c r="E11" s="1">
        <v>2.125</v>
      </c>
      <c r="F11" s="1">
        <v>0</v>
      </c>
      <c r="G11">
        <f>(D11*2^0.5)+(2*(E11+2*F11))*2^0.5</f>
        <v>6.0104076400856545</v>
      </c>
      <c r="H11">
        <f>G11-((E11+(2*F11))*2^0.5)</f>
        <v>3.0052038200428273</v>
      </c>
      <c r="J11" s="1"/>
      <c r="L11">
        <f>J11+(2*H11)</f>
        <v>6.0104076400856545</v>
      </c>
    </row>
    <row r="12" spans="1:12" ht="12.75">
      <c r="A12" s="3">
        <v>7</v>
      </c>
      <c r="B12" s="19" t="s">
        <v>78</v>
      </c>
      <c r="C12" s="1"/>
      <c r="D12" s="1">
        <v>0</v>
      </c>
      <c r="E12" s="1">
        <v>1.325825</v>
      </c>
      <c r="F12" s="1">
        <v>0</v>
      </c>
      <c r="G12">
        <f>(D12*2^0.5)+(2*(E12+2*F12))*2^0.5</f>
        <v>3.7499993926666177</v>
      </c>
      <c r="H12">
        <f>G12-((E12+(2*F12))*2^0.5)</f>
        <v>1.8749996963333089</v>
      </c>
      <c r="J12" s="1"/>
      <c r="L12">
        <f>J12+(2*H12)</f>
        <v>3.7499993926666177</v>
      </c>
    </row>
    <row r="13" spans="1:12" ht="12.75">
      <c r="A13" s="3">
        <v>8</v>
      </c>
      <c r="B13" s="19" t="s">
        <v>83</v>
      </c>
      <c r="C13" s="1"/>
      <c r="D13" s="1">
        <v>2</v>
      </c>
      <c r="E13" s="1">
        <v>1.5</v>
      </c>
      <c r="F13" s="1">
        <v>0</v>
      </c>
      <c r="G13">
        <f>(D13*2^0.5)+(2*(E13+2*F13))*2^0.5</f>
        <v>7.0710678118654755</v>
      </c>
      <c r="H13">
        <f>G13-((E13+(2*F13))*2^0.5)</f>
        <v>4.949747468305833</v>
      </c>
      <c r="J13" s="1"/>
      <c r="L13">
        <f>J13+(2*H13)</f>
        <v>9.899494936611665</v>
      </c>
    </row>
    <row r="14" spans="1:12" ht="12.75">
      <c r="A14" s="3">
        <v>9</v>
      </c>
      <c r="B14" s="19" t="s">
        <v>84</v>
      </c>
      <c r="C14" s="1"/>
      <c r="D14" s="1">
        <v>1.25</v>
      </c>
      <c r="E14" s="1">
        <v>1.25</v>
      </c>
      <c r="F14" s="1"/>
      <c r="G14">
        <f>(D14*2^0.5)+(2*(E14+2*F14))*2^0.5</f>
        <v>5.303300858899107</v>
      </c>
      <c r="H14">
        <f>G14-((E14+(2*F14))*2^0.5)</f>
        <v>3.5355339059327378</v>
      </c>
      <c r="J14" s="1"/>
      <c r="L14">
        <f>J14+(2*H14)</f>
        <v>7.0710678118654755</v>
      </c>
    </row>
    <row r="15" spans="1:12" ht="12.75">
      <c r="A15" s="3">
        <v>10</v>
      </c>
      <c r="B15" s="19"/>
      <c r="C15" s="1"/>
      <c r="D15" s="1"/>
      <c r="E15" s="1"/>
      <c r="F15" s="1"/>
      <c r="G15">
        <f>(D15*2^0.5)+(2*(E15+2*F15))*2^0.5</f>
        <v>0</v>
      </c>
      <c r="H15">
        <f>G15-((E15+(2*F15))*2^0.5)</f>
        <v>0</v>
      </c>
      <c r="J15" s="1"/>
      <c r="L15">
        <f>J15+(2*H15)</f>
        <v>0</v>
      </c>
    </row>
    <row r="16" spans="1:12" ht="12.75">
      <c r="A16" s="3">
        <v>11</v>
      </c>
      <c r="B16" s="19"/>
      <c r="C16" s="1"/>
      <c r="D16" s="1"/>
      <c r="E16" s="1"/>
      <c r="F16" s="1"/>
      <c r="G16">
        <f>(D16*2^0.5)+(2*(E16+2*F16))*2^0.5</f>
        <v>0</v>
      </c>
      <c r="H16">
        <f>G16-((E16+(2*F16))*2^0.5)</f>
        <v>0</v>
      </c>
      <c r="J16" s="1"/>
      <c r="L16">
        <f>J16+(2*H16)</f>
        <v>0</v>
      </c>
    </row>
    <row r="17" spans="1:12" ht="12.75">
      <c r="A17" s="3">
        <v>12</v>
      </c>
      <c r="B17" s="19"/>
      <c r="C17" s="1"/>
      <c r="D17" s="1"/>
      <c r="E17" s="1"/>
      <c r="F17" s="1"/>
      <c r="G17">
        <f t="shared" si="0"/>
        <v>0</v>
      </c>
      <c r="H17">
        <f t="shared" si="1"/>
        <v>0</v>
      </c>
      <c r="J17" s="1"/>
      <c r="L17">
        <f t="shared" si="2"/>
        <v>0</v>
      </c>
    </row>
    <row r="19" spans="1:2" ht="12.75">
      <c r="A19" s="1">
        <v>1</v>
      </c>
      <c r="B19" t="s">
        <v>61</v>
      </c>
    </row>
    <row r="21" spans="1:2" ht="12.75">
      <c r="A21" s="6">
        <f>(G29*2^0.5)+(2*G33*2^0.5)</f>
        <v>5.480077554195743</v>
      </c>
      <c r="B21" t="s">
        <v>49</v>
      </c>
    </row>
    <row r="22" spans="1:11" ht="12.75">
      <c r="A22" s="6">
        <f>A21-(G33*2^0.5)</f>
        <v>3.7123106012293743</v>
      </c>
      <c r="B22" t="s">
        <v>46</v>
      </c>
      <c r="K22" t="s">
        <v>48</v>
      </c>
    </row>
    <row r="23" spans="1:12" ht="12.75">
      <c r="A23" s="6">
        <f>E45+(2*A22)</f>
        <v>17.92462120245875</v>
      </c>
      <c r="B23" t="s">
        <v>47</v>
      </c>
      <c r="I23" s="5" t="s">
        <v>17</v>
      </c>
      <c r="J23">
        <f>A21*A22</f>
        <v>20.34375</v>
      </c>
      <c r="L23">
        <f>A21*A23</f>
        <v>98.2283143190553</v>
      </c>
    </row>
    <row r="24" spans="10:12" ht="12.75">
      <c r="J24" t="b">
        <f>J23=J37</f>
        <v>1</v>
      </c>
      <c r="L24" t="b">
        <f>L23=L49</f>
        <v>1</v>
      </c>
    </row>
    <row r="25" ht="12.75">
      <c r="A25" t="s">
        <v>1</v>
      </c>
    </row>
    <row r="26" spans="5:8" ht="12.75">
      <c r="E26" s="3" t="s">
        <v>36</v>
      </c>
      <c r="F26" s="3" t="s">
        <v>37</v>
      </c>
      <c r="H26" s="3" t="s">
        <v>38</v>
      </c>
    </row>
    <row r="27" spans="2:12" ht="12.75">
      <c r="B27" t="s">
        <v>6</v>
      </c>
      <c r="C27" t="s">
        <v>4</v>
      </c>
      <c r="D27" t="s">
        <v>16</v>
      </c>
      <c r="E27" s="3" t="s">
        <v>5</v>
      </c>
      <c r="F27" s="3" t="s">
        <v>5</v>
      </c>
      <c r="G27" s="3" t="s">
        <v>55</v>
      </c>
      <c r="H27" s="3" t="s">
        <v>5</v>
      </c>
      <c r="I27" s="3" t="s">
        <v>3</v>
      </c>
      <c r="J27" s="3" t="s">
        <v>32</v>
      </c>
      <c r="K27" s="3" t="s">
        <v>3</v>
      </c>
      <c r="L27" s="3" t="s">
        <v>32</v>
      </c>
    </row>
    <row r="29" spans="1:12" ht="12.75">
      <c r="A29" s="3" t="s">
        <v>24</v>
      </c>
      <c r="B29" s="1" t="s">
        <v>8</v>
      </c>
      <c r="C29" t="s">
        <v>2</v>
      </c>
      <c r="D29" t="s">
        <v>13</v>
      </c>
      <c r="E29">
        <f>G29</f>
        <v>1.375</v>
      </c>
      <c r="F29">
        <f>G29</f>
        <v>1.375</v>
      </c>
      <c r="G29" s="13">
        <f>IF(Row=0,0,VLOOKUP(Row,InputTable,4))</f>
        <v>1.375</v>
      </c>
      <c r="H29">
        <f>AVERAGE(E29:F29)</f>
        <v>1.375</v>
      </c>
      <c r="I29" s="3">
        <v>1</v>
      </c>
      <c r="J29">
        <f>PRODUCT(G29:I29)</f>
        <v>1.890625</v>
      </c>
      <c r="K29" s="3">
        <v>1</v>
      </c>
      <c r="L29">
        <f>G29*H29*K29</f>
        <v>1.890625</v>
      </c>
    </row>
    <row r="30" spans="1:12" ht="12.75">
      <c r="A30" s="7" t="s">
        <v>25</v>
      </c>
      <c r="B30" s="8" t="str">
        <f>B$29</f>
        <v>oak</v>
      </c>
      <c r="C30" s="8" t="s">
        <v>56</v>
      </c>
      <c r="D30" s="8" t="s">
        <v>35</v>
      </c>
      <c r="E30">
        <f>G29+G33</f>
        <v>2.625</v>
      </c>
      <c r="F30">
        <v>0</v>
      </c>
      <c r="G30" s="13">
        <f>E30</f>
        <v>2.625</v>
      </c>
      <c r="H30">
        <f>AVERAGE(E30:F30)</f>
        <v>1.3125</v>
      </c>
      <c r="I30" s="3">
        <v>2</v>
      </c>
      <c r="J30">
        <f>PRODUCT(G30:I30)</f>
        <v>6.890625</v>
      </c>
      <c r="K30" s="3">
        <v>4</v>
      </c>
      <c r="L30">
        <f>G30*H30*K30</f>
        <v>13.78125</v>
      </c>
    </row>
    <row r="31" spans="1:10" ht="12.75">
      <c r="A31" s="3" t="s">
        <v>26</v>
      </c>
      <c r="B31" s="1" t="s">
        <v>7</v>
      </c>
      <c r="C31" t="s">
        <v>9</v>
      </c>
      <c r="D31" t="s">
        <v>34</v>
      </c>
      <c r="E31">
        <f>A22*2^0.5</f>
        <v>5.25</v>
      </c>
      <c r="F31">
        <f>E31</f>
        <v>5.25</v>
      </c>
      <c r="G31" s="13">
        <f>IF(Row=0,0,VLOOKUP(Row,InputTable,5))</f>
        <v>0.25</v>
      </c>
      <c r="H31">
        <f>AVERAGE(E31:F31)</f>
        <v>5.25</v>
      </c>
      <c r="I31" s="3">
        <v>1</v>
      </c>
      <c r="J31">
        <f>PRODUCT(G31:I31)</f>
        <v>1.3125</v>
      </c>
    </row>
    <row r="32" spans="1:10" ht="12.75">
      <c r="A32" s="7" t="s">
        <v>27</v>
      </c>
      <c r="B32" s="17" t="s">
        <v>10</v>
      </c>
      <c r="C32" s="8" t="s">
        <v>9</v>
      </c>
      <c r="D32" s="8" t="s">
        <v>15</v>
      </c>
      <c r="E32">
        <f>E31</f>
        <v>5.25</v>
      </c>
      <c r="F32">
        <f>F31</f>
        <v>5.25</v>
      </c>
      <c r="G32" s="13">
        <f>IF(Row=0,0,VLOOKUP(Row,InputTable,6))</f>
        <v>0.5</v>
      </c>
      <c r="H32">
        <f>AVERAGE(E32:F32)</f>
        <v>5.25</v>
      </c>
      <c r="I32" s="3">
        <v>2</v>
      </c>
      <c r="J32">
        <f>PRODUCT(G32:I32)</f>
        <v>5.25</v>
      </c>
    </row>
    <row r="33" spans="1:9" ht="12.75">
      <c r="A33" s="9"/>
      <c r="B33" s="10"/>
      <c r="C33" s="10"/>
      <c r="D33" s="10"/>
      <c r="F33" s="5" t="s">
        <v>22</v>
      </c>
      <c r="G33">
        <f>G31+(2*G32)</f>
        <v>1.25</v>
      </c>
      <c r="I33" s="3"/>
    </row>
    <row r="34" spans="1:12" ht="12.75">
      <c r="A34" s="3" t="s">
        <v>28</v>
      </c>
      <c r="B34" t="str">
        <f>B$32</f>
        <v>dark</v>
      </c>
      <c r="C34" t="s">
        <v>11</v>
      </c>
      <c r="D34" t="s">
        <v>12</v>
      </c>
      <c r="E34">
        <f>G29+G33</f>
        <v>2.625</v>
      </c>
      <c r="F34">
        <f>E34-G34</f>
        <v>2.125</v>
      </c>
      <c r="G34">
        <f>G$32</f>
        <v>0.5</v>
      </c>
      <c r="H34">
        <f>AVERAGE(E34:F34)</f>
        <v>2.375</v>
      </c>
      <c r="I34" s="3">
        <v>2</v>
      </c>
      <c r="J34">
        <f>PRODUCT(G34:I34)</f>
        <v>2.375</v>
      </c>
      <c r="K34" s="3">
        <v>2</v>
      </c>
      <c r="L34">
        <f>G34*H34*K34</f>
        <v>2.375</v>
      </c>
    </row>
    <row r="35" spans="1:12" ht="12.75">
      <c r="A35" s="3" t="s">
        <v>29</v>
      </c>
      <c r="B35" t="str">
        <f>B$31</f>
        <v>maple</v>
      </c>
      <c r="C35" t="str">
        <f>IF(F35=0,"triangle","right trapezoid")</f>
        <v>right trapezoid</v>
      </c>
      <c r="D35" t="s">
        <v>13</v>
      </c>
      <c r="E35">
        <f>F34</f>
        <v>2.125</v>
      </c>
      <c r="F35">
        <f>E35-G35</f>
        <v>1.875</v>
      </c>
      <c r="G35">
        <f>G$31</f>
        <v>0.25</v>
      </c>
      <c r="H35">
        <f>AVERAGE(E35:F35)</f>
        <v>2</v>
      </c>
      <c r="I35" s="3">
        <v>2</v>
      </c>
      <c r="J35">
        <f>PRODUCT(G35:I35)</f>
        <v>1</v>
      </c>
      <c r="K35" s="3">
        <v>2</v>
      </c>
      <c r="L35">
        <f>G35*H35*K35</f>
        <v>1</v>
      </c>
    </row>
    <row r="36" spans="1:12" ht="12.75">
      <c r="A36" s="3" t="s">
        <v>30</v>
      </c>
      <c r="B36" t="str">
        <f>B$32</f>
        <v>dark</v>
      </c>
      <c r="C36" t="s">
        <v>11</v>
      </c>
      <c r="D36" t="s">
        <v>14</v>
      </c>
      <c r="E36">
        <f>F36+G36</f>
        <v>1.875</v>
      </c>
      <c r="F36">
        <f>G29</f>
        <v>1.375</v>
      </c>
      <c r="G36">
        <f>G$32</f>
        <v>0.5</v>
      </c>
      <c r="H36">
        <f>AVERAGE(E36:F36)</f>
        <v>1.625</v>
      </c>
      <c r="I36" s="3">
        <v>2</v>
      </c>
      <c r="J36">
        <f>PRODUCT(G36:I36)</f>
        <v>1.625</v>
      </c>
      <c r="K36" s="3">
        <v>2</v>
      </c>
      <c r="L36">
        <f>G36*H36*K36</f>
        <v>1.625</v>
      </c>
    </row>
    <row r="37" spans="9:10" ht="12.75">
      <c r="I37" s="5" t="s">
        <v>31</v>
      </c>
      <c r="J37">
        <f>SUM(J29:J36)</f>
        <v>20.34375</v>
      </c>
    </row>
    <row r="38" spans="1:8" ht="12.75">
      <c r="A38" t="s">
        <v>39</v>
      </c>
      <c r="H38" s="5"/>
    </row>
    <row r="39" spans="1:12" ht="12.75">
      <c r="A39" s="3" t="s">
        <v>41</v>
      </c>
      <c r="B39" s="12" t="str">
        <f>B$32</f>
        <v>dark</v>
      </c>
      <c r="C39" t="s">
        <v>58</v>
      </c>
      <c r="D39" s="12" t="s">
        <v>12</v>
      </c>
      <c r="E39" s="16">
        <f>E30</f>
        <v>2.625</v>
      </c>
      <c r="F39">
        <f>E39-G39/TAN(RADIANS(67.5))</f>
        <v>2.4178932188134525</v>
      </c>
      <c r="G39">
        <f>G$32</f>
        <v>0.5</v>
      </c>
      <c r="H39">
        <f>AVERAGE(E39:F39)</f>
        <v>2.521446609406726</v>
      </c>
      <c r="K39" s="11">
        <v>2</v>
      </c>
      <c r="L39">
        <f aca="true" t="shared" si="3" ref="L39:L48">G39*H39*K39</f>
        <v>2.521446609406726</v>
      </c>
    </row>
    <row r="40" spans="1:12" ht="12.75">
      <c r="A40" s="3" t="s">
        <v>42</v>
      </c>
      <c r="B40" t="str">
        <f>B$31</f>
        <v>maple</v>
      </c>
      <c r="C40" t="s">
        <v>58</v>
      </c>
      <c r="D40" t="s">
        <v>13</v>
      </c>
      <c r="E40">
        <f>F39</f>
        <v>2.4178932188134525</v>
      </c>
      <c r="F40">
        <f>E40-G40/TAN(RADIANS(67.5))</f>
        <v>2.3143398282201786</v>
      </c>
      <c r="G40">
        <f>G$31</f>
        <v>0.25</v>
      </c>
      <c r="H40">
        <f aca="true" t="shared" si="4" ref="H40:H48">AVERAGE(E40:F40)</f>
        <v>2.3661165235168156</v>
      </c>
      <c r="K40" s="11">
        <v>2</v>
      </c>
      <c r="L40">
        <f t="shared" si="3"/>
        <v>1.1830582617584078</v>
      </c>
    </row>
    <row r="41" spans="1:12" ht="12.75">
      <c r="A41" s="7" t="s">
        <v>43</v>
      </c>
      <c r="B41" s="8" t="str">
        <f>B$32</f>
        <v>dark</v>
      </c>
      <c r="C41" s="8" t="s">
        <v>58</v>
      </c>
      <c r="D41" s="8" t="s">
        <v>14</v>
      </c>
      <c r="E41">
        <f>F40</f>
        <v>2.3143398282201786</v>
      </c>
      <c r="F41">
        <f>E41-G41/TAN(RADIANS(67.5))</f>
        <v>2.107233047033631</v>
      </c>
      <c r="G41">
        <f>G$32</f>
        <v>0.5</v>
      </c>
      <c r="H41">
        <f t="shared" si="4"/>
        <v>2.210786437626905</v>
      </c>
      <c r="K41" s="11">
        <v>2</v>
      </c>
      <c r="L41">
        <f t="shared" si="3"/>
        <v>2.210786437626905</v>
      </c>
    </row>
    <row r="42" spans="1:12" ht="12.75">
      <c r="A42" s="3" t="s">
        <v>45</v>
      </c>
      <c r="B42" s="12" t="str">
        <f>B$32</f>
        <v>dark</v>
      </c>
      <c r="C42" s="12" t="s">
        <v>40</v>
      </c>
      <c r="D42" s="12" t="s">
        <v>12</v>
      </c>
      <c r="E42">
        <f>F42+G42-(G42/TAN(RADIANS(67.5)))</f>
        <v>5.98223304703363</v>
      </c>
      <c r="F42">
        <f>E43</f>
        <v>5.689339828220178</v>
      </c>
      <c r="G42">
        <f>G$32</f>
        <v>0.5</v>
      </c>
      <c r="H42">
        <f t="shared" si="4"/>
        <v>5.835786437626904</v>
      </c>
      <c r="K42" s="11">
        <v>2</v>
      </c>
      <c r="L42">
        <f t="shared" si="3"/>
        <v>5.835786437626904</v>
      </c>
    </row>
    <row r="43" spans="1:12" ht="12.75">
      <c r="A43" s="3" t="s">
        <v>50</v>
      </c>
      <c r="B43" t="str">
        <f>B$31</f>
        <v>maple</v>
      </c>
      <c r="C43" t="s">
        <v>40</v>
      </c>
      <c r="D43" t="s">
        <v>13</v>
      </c>
      <c r="E43">
        <f>F43+G43-(G43/TAN(RADIANS(67.5)))</f>
        <v>5.689339828220178</v>
      </c>
      <c r="F43">
        <f>E44</f>
        <v>5.542893218813452</v>
      </c>
      <c r="G43">
        <f>G$31</f>
        <v>0.25</v>
      </c>
      <c r="H43">
        <f t="shared" si="4"/>
        <v>5.616116523516816</v>
      </c>
      <c r="K43" s="11">
        <v>2</v>
      </c>
      <c r="L43">
        <f t="shared" si="3"/>
        <v>2.808058261758408</v>
      </c>
    </row>
    <row r="44" spans="1:12" ht="12.75">
      <c r="A44" s="7" t="s">
        <v>51</v>
      </c>
      <c r="B44" s="8" t="str">
        <f>B$32</f>
        <v>dark</v>
      </c>
      <c r="C44" s="8" t="s">
        <v>40</v>
      </c>
      <c r="D44" s="8" t="s">
        <v>14</v>
      </c>
      <c r="E44">
        <f>F44+G44-(G44/TAN(RADIANS(67.5)))</f>
        <v>5.542893218813452</v>
      </c>
      <c r="F44" s="16">
        <f>E32</f>
        <v>5.25</v>
      </c>
      <c r="G44">
        <f>G$32</f>
        <v>0.5</v>
      </c>
      <c r="H44">
        <f t="shared" si="4"/>
        <v>5.396446609406726</v>
      </c>
      <c r="K44" s="11">
        <v>2</v>
      </c>
      <c r="L44">
        <f t="shared" si="3"/>
        <v>5.396446609406726</v>
      </c>
    </row>
    <row r="45" spans="1:12" ht="12.75">
      <c r="A45" s="14" t="s">
        <v>52</v>
      </c>
      <c r="B45" t="str">
        <f>B$32</f>
        <v>dark</v>
      </c>
      <c r="C45" t="s">
        <v>44</v>
      </c>
      <c r="D45" t="s">
        <v>12</v>
      </c>
      <c r="E45" s="13">
        <f>IF(Row=0,0,VLOOKUP(Row,InputTable,10))</f>
        <v>10.5</v>
      </c>
      <c r="F45">
        <f>E46</f>
        <v>10.085786437626906</v>
      </c>
      <c r="G45">
        <f>G$32</f>
        <v>0.5</v>
      </c>
      <c r="H45">
        <f t="shared" si="4"/>
        <v>10.292893218813454</v>
      </c>
      <c r="K45" s="11">
        <v>2</v>
      </c>
      <c r="L45">
        <f t="shared" si="3"/>
        <v>10.292893218813454</v>
      </c>
    </row>
    <row r="46" spans="1:12" ht="12.75">
      <c r="A46" s="14" t="s">
        <v>53</v>
      </c>
      <c r="B46" t="str">
        <f>B$31</f>
        <v>maple</v>
      </c>
      <c r="C46" t="s">
        <v>44</v>
      </c>
      <c r="D46" t="s">
        <v>13</v>
      </c>
      <c r="E46">
        <f>F46+G46*2/TAN(RADIANS(67.5))</f>
        <v>10.085786437626906</v>
      </c>
      <c r="F46">
        <f>E47</f>
        <v>9.878679656440358</v>
      </c>
      <c r="G46">
        <f>G$31</f>
        <v>0.25</v>
      </c>
      <c r="H46">
        <f t="shared" si="4"/>
        <v>9.982233047033631</v>
      </c>
      <c r="K46" s="11">
        <v>2</v>
      </c>
      <c r="L46">
        <f t="shared" si="3"/>
        <v>4.991116523516816</v>
      </c>
    </row>
    <row r="47" spans="1:12" ht="12.75">
      <c r="A47" s="15" t="s">
        <v>54</v>
      </c>
      <c r="B47" s="12" t="str">
        <f>B$32</f>
        <v>dark</v>
      </c>
      <c r="C47" s="8" t="s">
        <v>44</v>
      </c>
      <c r="D47" s="8" t="s">
        <v>14</v>
      </c>
      <c r="E47">
        <f>F47+G47*2/TAN(RADIANS(67.5))</f>
        <v>9.878679656440358</v>
      </c>
      <c r="F47">
        <f>E45-G33*2/TAN(RADIANS(67.5))</f>
        <v>9.464466094067262</v>
      </c>
      <c r="G47">
        <f>G$32</f>
        <v>0.5</v>
      </c>
      <c r="H47">
        <f t="shared" si="4"/>
        <v>9.67157287525381</v>
      </c>
      <c r="K47" s="11">
        <v>2</v>
      </c>
      <c r="L47">
        <f t="shared" si="3"/>
        <v>9.67157287525381</v>
      </c>
    </row>
    <row r="48" spans="1:12" ht="12.75">
      <c r="A48" s="3" t="s">
        <v>3</v>
      </c>
      <c r="B48" s="12" t="str">
        <f>B$29</f>
        <v>oak</v>
      </c>
      <c r="C48" t="s">
        <v>44</v>
      </c>
      <c r="E48" s="13">
        <f>F48+2*G48</f>
        <v>12.444543648263005</v>
      </c>
      <c r="F48">
        <f>F47</f>
        <v>9.464466094067262</v>
      </c>
      <c r="G48">
        <f>(A21-(2*G33))/2</f>
        <v>1.4900387770978716</v>
      </c>
      <c r="H48">
        <f t="shared" si="4"/>
        <v>10.954504871165135</v>
      </c>
      <c r="K48" s="11">
        <v>2</v>
      </c>
      <c r="L48">
        <f t="shared" si="3"/>
        <v>32.64527408388715</v>
      </c>
    </row>
    <row r="49" spans="8:12" ht="12.75">
      <c r="H49" s="5"/>
      <c r="K49" s="5" t="s">
        <v>31</v>
      </c>
      <c r="L49">
        <f>SUM(L29:L48)</f>
        <v>98.2283143190553</v>
      </c>
    </row>
    <row r="52" ht="12.75">
      <c r="E52" s="4"/>
    </row>
    <row r="53" ht="12.75">
      <c r="E53" s="4"/>
    </row>
    <row r="56" ht="12.75">
      <c r="E56" s="4"/>
    </row>
    <row r="69" ht="12.75">
      <c r="A69" t="s">
        <v>23</v>
      </c>
    </row>
    <row r="70" spans="1:2" ht="12.75">
      <c r="A70" s="1">
        <v>0.5</v>
      </c>
      <c r="B70" t="s">
        <v>33</v>
      </c>
    </row>
    <row r="71" spans="1:2" ht="12.75">
      <c r="A71">
        <f>2*G32</f>
        <v>1</v>
      </c>
      <c r="B71" t="s">
        <v>19</v>
      </c>
    </row>
    <row r="72" spans="1:2" ht="12.75">
      <c r="A72">
        <f>G31</f>
        <v>0.25</v>
      </c>
      <c r="B72" t="s">
        <v>18</v>
      </c>
    </row>
    <row r="73" spans="1:2" ht="12.75">
      <c r="A73" s="1">
        <v>0.5</v>
      </c>
      <c r="B73" t="s">
        <v>20</v>
      </c>
    </row>
    <row r="74" spans="1:2" ht="12.75">
      <c r="A74">
        <f>SUM(A70:A73)*2</f>
        <v>4.5</v>
      </c>
      <c r="B74" t="s">
        <v>21</v>
      </c>
    </row>
    <row r="75" spans="1:2" ht="12.75">
      <c r="A75" s="2">
        <f>A21+A74</f>
        <v>9.980077554195743</v>
      </c>
      <c r="B75" t="s">
        <v>0</v>
      </c>
    </row>
    <row r="78" ht="12.75">
      <c r="A78" t="s">
        <v>57</v>
      </c>
    </row>
  </sheetData>
  <conditionalFormatting sqref="J24 L24">
    <cfRule type="cellIs" priority="1" dxfId="0" operator="equal" stopIfTrue="1">
      <formula>FALSE</formula>
    </cfRule>
  </conditionalFormatting>
  <printOptions horizontalCentered="1"/>
  <pageMargins left="0.25" right="0.25" top="0.5" bottom="0.5" header="0.5" footer="0.5"/>
  <pageSetup fitToHeight="1" fitToWidth="1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BondCalc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Ribbons at 90: Optional Gap Between Ribbons: Ribbons Overlap</dc:title>
  <dc:subject>Face Nailed Parquetry Floor Borders</dc:subject>
  <dc:creator>Don Wiss</dc:creator>
  <cp:keywords/>
  <dc:description/>
  <cp:lastModifiedBy>Don</cp:lastModifiedBy>
  <cp:lastPrinted>2015-06-05T23:00:53Z</cp:lastPrinted>
  <dcterms:created xsi:type="dcterms:W3CDTF">2015-05-28T23:25:54Z</dcterms:created>
  <dcterms:modified xsi:type="dcterms:W3CDTF">2019-05-29T05:31:59Z</dcterms:modified>
  <cp:category/>
  <cp:version/>
  <cp:contentType/>
  <cp:contentStatus/>
</cp:coreProperties>
</file>